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Compatibility="false"/>
  <workbookProtection/>
  <bookViews>
    <workbookView showHorizontalScroll="true" showVerticalScroll="true" showSheetTabs="true" xWindow="0" yWindow="0" windowWidth="16384" windowHeight="8192" tabRatio="500" firstSheet="0" activeTab="2"/>
  </bookViews>
  <sheets>
    <sheet name="Read me" sheetId="1" state="visible" r:id="rId3"/>
    <sheet name="Assumptions" sheetId="2" state="visible" r:id="rId4"/>
    <sheet name="Calculation" sheetId="3" state="visible" r:id="rId5"/>
    <sheet name="Sources"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<sst xmlns="http://schemas.openxmlformats.org/spreadsheetml/2006/main" count="163" uniqueCount="143">
  <si>
    <t xml:space="preserve">Windows 10 fleet: what your licences cost, and what Blue Fox OS costs</t>
  </si>
  <si>
    <t xml:space="preserve">Blue Fox, Les services de consultation Blue Fox, Inc. · os.bluefoxconsultant.com · prices as of 2026-10-28</t>
  </si>
  <si>
    <t xml:space="preserve">What this spreadsheet is for</t>
  </si>
  <si>
    <t xml:space="preserve">It compares four paths for a fleet where some computers are refused by Windows 11: pay for Extended Security Updates (ESU) and then replace, replace now, move the refused computers to Blue Fox OS, or move the whole fleet. It adds up hardware, time and licences, including the workstation management licences that come back every month.</t>
  </si>
  <si>
    <t xml:space="preserve">How to use it</t>
  </si>
  <si>
    <t xml:space="preserve">Change only the blue-on-yellow cells in the "Assumptions" tab. The "Calculation" tab updates on its own. The values already entered are an example: a 25-computer SMB where 10 are refused by Windows 11, 4 of them with a mechanical hard drive. The example assumes Symbifox and Authentik are already running ($0): otherwise, enter the hosted Symbifox price, which covers the whole suite.</t>
  </si>
  <si>
    <t xml:space="preserve">Legend</t>
  </si>
  <si>
    <t xml:space="preserve">Blue on yellow: enter. Black: calculated, don't change. Green: pulled from another tab.</t>
  </si>
  <si>
    <t xml:space="preserve">What isn't counted</t>
  </si>
  <si>
    <t xml:space="preserve">Office and email licences (Office, Microsoft 365 Basic or Standard): they don't depend on the workstation's system, except that the Office desktop apps don't install on Linux. Taxes. Training time. Hosting for Symbifox and Authentik if you run it yourself.</t>
  </si>
  <si>
    <t xml:space="preserve">Price limits</t>
  </si>
  <si>
    <t xml:space="preserve">Microsoft publishes no Canadian-dollar price for ESUs, for Intune on its own, or for Windows Server access licences (CALs). Those amounts are converted at the Bank of Canada rate, or left for you to enter. Check with your supplier before deciding.</t>
  </si>
  <si>
    <t xml:space="preserve">Going further</t>
  </si>
  <si>
    <t xml:space="preserve">Blue Fox OS demo, 45 minutes by video call: bluefoxconsultant.com/en/appointment/demo-blue-fox-os</t>
  </si>
  <si>
    <t xml:space="preserve">25</t>
  </si>
  <si>
    <t xml:space="preserve">Blue on yellow: enter.</t>
  </si>
  <si>
    <t xml:space="preserve">Your fleet</t>
  </si>
  <si>
    <t xml:space="preserve">Total number of computers (one per person)</t>
  </si>
  <si>
    <t xml:space="preserve">Computers refused by Windows 11</t>
  </si>
  <si>
    <t xml:space="preserve">The ones the PC Health Check app reports as ineligible (processor or TPM).</t>
  </si>
  <si>
    <t xml:space="preserve">Of which have a mechanical hard drive</t>
  </si>
  <si>
    <t xml:space="preserve">Plan an SSD for each one if they move to Blue Fox OS.</t>
  </si>
  <si>
    <t xml:space="preserve">Calculation horizon (years)</t>
  </si>
  <si>
    <t xml:space="preserve">2 years = until the final end of ESUs, in October 2028.</t>
  </si>
  <si>
    <t xml:space="preserve">ESU: cover through year (1, 2 or 3)</t>
  </si>
  <si>
    <t xml:space="preserve">ESUs are cumulative: enrolling in year 2 means paying for year 1. Year 3 ends on October 10, 2028.</t>
  </si>
  <si>
    <t xml:space="preserve">Exchange rate</t>
  </si>
  <si>
    <t xml:space="preserve">Canadian dollars per US$1</t>
  </si>
  <si>
    <t xml:space="preserve">Bank of Canada, 2026-10-27.</t>
  </si>
  <si>
    <t xml:space="preserve">Microsoft prices</t>
  </si>
  <si>
    <t xml:space="preserve">Windows 10 ESU, year 1 (US$ per device)</t>
  </si>
  <si>
    <t xml:space="preserve">Price published by Microsoft.</t>
  </si>
  <si>
    <t xml:space="preserve">Windows 10 ESU, year 2 (US$ per device)</t>
  </si>
  <si>
    <t xml:space="preserve">Calculated: Microsoft states the price doubles every year.</t>
  </si>
  <si>
    <t xml:space="preserve">Windows 10 ESU, year 3 (US$ per device)</t>
  </si>
  <si>
    <t xml:space="preserve">Calculated: the price doubles every year.</t>
  </si>
  <si>
    <t xml:space="preserve">Windows 11 Pro licence (CAD)</t>
  </si>
  <si>
    <t xml:space="preserve">Microsoft Store Canada, retail.</t>
  </si>
  <si>
    <t xml:space="preserve">Computers to upgrade to Windows 11 Pro</t>
  </si>
  <si>
    <t xml:space="preserve">For example new PCs shipped with Windows 11 Home.</t>
  </si>
  <si>
    <t xml:space="preserve">Microsoft 365 Business Basic (CAD per person per month)</t>
  </si>
  <si>
    <t xml:space="preserve">Since July 1, 2026, annual commitment.</t>
  </si>
  <si>
    <t xml:space="preserve">Microsoft 365 Business Standard (CAD per person per month)</t>
  </si>
  <si>
    <t xml:space="preserve">Microsoft 365 Business Premium (CAD per person per month)</t>
  </si>
  <si>
    <t xml:space="preserve">Includes Entra ID, Intune and Defender for Business.</t>
  </si>
  <si>
    <t xml:space="preserve">Microsoft Entra ID P1 on its own (CAD per person per month)</t>
  </si>
  <si>
    <t xml:space="preserve">Since July 1, 2026.</t>
  </si>
  <si>
    <t xml:space="preserve">Microsoft Intune Plan 1 on its own (US$ per person per month)</t>
  </si>
  <si>
    <t xml:space="preserve">No CAD price published.</t>
  </si>
  <si>
    <t xml:space="preserve">Microsoft management chosen (1, 2 or 3)</t>
  </si>
  <si>
    <t xml:space="preserve">1 = Business Premium instead of Standard. 2 = Entra ID P1 and Intune bought on their own. 3 = no paid management.</t>
  </si>
  <si>
    <t xml:space="preserve">On-premises Active Directory servers</t>
  </si>
  <si>
    <t xml:space="preserve">Leave 0 if you have no on-premises Active Directory.</t>
  </si>
  <si>
    <t xml:space="preserve">Windows Server 2025 Standard, 16 cores (US$ per server)</t>
  </si>
  <si>
    <t xml:space="preserve">Microsoft's suggested retail price.</t>
  </si>
  <si>
    <t xml:space="preserve">Windows Server access licence, per person (CAD)</t>
  </si>
  <si>
    <t xml:space="preserve">Set by the reseller: enter it.</t>
  </si>
  <si>
    <t xml:space="preserve">Replacement</t>
  </si>
  <si>
    <t xml:space="preserve">Price of a new computer (CAD)</t>
  </si>
  <si>
    <t xml:space="preserve">Assumption: replace with your price.</t>
  </si>
  <si>
    <t xml:space="preserve">Blue Fox OS</t>
  </si>
  <si>
    <t xml:space="preserve">Blue Fox OS licence (CAD per computer)</t>
  </si>
  <si>
    <t xml:space="preserve">Free software, no licence fees.</t>
  </si>
  <si>
    <t xml:space="preserve">Price of an SSD (CAD)</t>
  </si>
  <si>
    <t xml:space="preserve">Assumption: entry-level SATA SSD.</t>
  </si>
  <si>
    <t xml:space="preserve">Preparation hours per computer</t>
  </si>
  <si>
    <t xml:space="preserve">Assumption: inventory, key, QR install and user support.</t>
  </si>
  <si>
    <t xml:space="preserve">Hourly rate (CAD)</t>
  </si>
  <si>
    <t xml:space="preserve">Assumption: your in-house staff or your provider.</t>
  </si>
  <si>
    <t xml:space="preserve">Authentik (US$ per person per month)</t>
  </si>
  <si>
    <t xml:space="preserve">0 = open source edition. Enterprise edition: US$5.</t>
  </si>
  <si>
    <t xml:space="preserve">Symbifox (CAD per person per month)</t>
  </si>
  <si>
    <t xml:space="preserve">0 = already in place or self-hosted. Hosted by Blue Fox: $28 (2 to 9 people), $26 (10 to 24), $25 (25 to 99). That price covers the whole suite, not just the computers.</t>
  </si>
  <si>
    <t xml:space="preserve">Derived values</t>
  </si>
  <si>
    <t xml:space="preserve">ESU per device, cumulative years (CAD)</t>
  </si>
  <si>
    <t xml:space="preserve">Microsoft management, per person per month (CAD)</t>
  </si>
  <si>
    <t xml:space="preserve">Blue Fox OS management, per person per month (CAD)</t>
  </si>
  <si>
    <t xml:space="preserve">On-premises Active Directory, one-time (CAD)</t>
  </si>
  <si>
    <t xml:space="preserve">Calculation</t>
  </si>
  <si>
    <t xml:space="preserve">Path</t>
  </si>
  <si>
    <t xml:space="preserve">One-time</t>
  </si>
  <si>
    <t xml:space="preserve">Recurring per year</t>
  </si>
  <si>
    <t xml:space="preserve">Total over the horizon</t>
  </si>
  <si>
    <t xml:space="preserve">Difference from path A</t>
  </si>
  <si>
    <t xml:space="preserve">A. Pay for ESUs, then replace at the end</t>
  </si>
  <si>
    <t xml:space="preserve">Refused computers pay cumulative ESUs, then get replaced. The whole fleet stays under Microsoft management.</t>
  </si>
  <si>
    <t xml:space="preserve">B. Replace the refused computers now</t>
  </si>
  <si>
    <t xml:space="preserve">New computers. The whole fleet stays under Microsoft management.</t>
  </si>
  <si>
    <t xml:space="preserve">C. Move the refused computers to Blue Fox OS</t>
  </si>
  <si>
    <t xml:space="preserve">SSDs for the hard drives, preparation time. Compatible computers stay on Windows under Microsoft management.</t>
  </si>
  <si>
    <t xml:space="preserve">D. Move the whole fleet to Blue Fox OS</t>
  </si>
  <si>
    <t xml:space="preserve">Preparation time for all, SSDs for the hard drives. No more Microsoft management for the computers.</t>
  </si>
  <si>
    <t xml:space="preserve">Path A assumes the refused computers are replaced at the end of ESUs, within the horizon. Office and email licences aren't counted: they don't depend on the workstation's system.</t>
  </si>
  <si>
    <t xml:space="preserve">Windows 10 ESU per device</t>
  </si>
  <si>
    <t xml:space="preserve">Year</t>
  </si>
  <si>
    <t xml:space="preserve">Period</t>
  </si>
  <si>
    <t xml:space="preserve">Price of the year (CAD)</t>
  </si>
  <si>
    <t xml:space="preserve">Cumulative to enroll (CAD)</t>
  </si>
  <si>
    <t xml:space="preserve">1</t>
  </si>
  <si>
    <t xml:space="preserve">Oct 14, 2025 to Oct 13, 2026</t>
  </si>
  <si>
    <t xml:space="preserve">2</t>
  </si>
  <si>
    <t xml:space="preserve">Oct 14, 2026 to Oct 12, 2027</t>
  </si>
  <si>
    <t xml:space="preserve">3</t>
  </si>
  <si>
    <t xml:space="preserve">Oct 13, 2027 to Oct 10, 2028</t>
  </si>
  <si>
    <t xml:space="preserve">Item</t>
  </si>
  <si>
    <t xml:space="preserve">Value used</t>
  </si>
  <si>
    <t xml:space="preserve">Source</t>
  </si>
  <si>
    <t xml:space="preserve">Checked</t>
  </si>
  <si>
    <t xml:space="preserve">Windows 10 ESU, price and doubling rule</t>
  </si>
  <si>
    <t xml:space="preserve">US$61, then double every year, cumulative</t>
  </si>
  <si>
    <t xml:space="preserve">https://learn.microsoft.com/en-us/windows/whats-new/extended-security-updates</t>
  </si>
  <si>
    <t xml:space="preserve">2026-10-28</t>
  </si>
  <si>
    <t xml:space="preserve">ESU dates</t>
  </si>
  <si>
    <t xml:space="preserve">Final end on October 10, 2028</t>
  </si>
  <si>
    <t xml:space="preserve">https://learn.microsoft.com/en-us/lifecycle/faq/extended-security-updates</t>
  </si>
  <si>
    <t xml:space="preserve">1.4038 on 2026-10-27</t>
  </si>
  <si>
    <t xml:space="preserve">https://www.bankofcanada.ca/rates/exchange/daily-exchange-rates/</t>
  </si>
  <si>
    <t xml:space="preserve">Windows 11 Pro</t>
  </si>
  <si>
    <t xml:space="preserve">$259.99</t>
  </si>
  <si>
    <t xml:space="preserve">https://www.microsoft.com/en-ca/d/windows-11-pro/dg7gmgf0d8h4</t>
  </si>
  <si>
    <t xml:space="preserve">Microsoft 365 Business</t>
  </si>
  <si>
    <t xml:space="preserve">Basic $9.50, Standard $19.00, Premium $29.80</t>
  </si>
  <si>
    <t xml:space="preserve">https://www.microsoft.com/en-ca/microsoft-365/business/microsoft-365-plans-and-pricing</t>
  </si>
  <si>
    <t xml:space="preserve">Microsoft Entra ID P1</t>
  </si>
  <si>
    <t xml:space="preserve">$9.50</t>
  </si>
  <si>
    <t xml:space="preserve">https://www.microsoft.com/en-ca/security/microsoft-entra-pricing</t>
  </si>
  <si>
    <t xml:space="preserve">Microsoft Intune Plan 1</t>
  </si>
  <si>
    <t xml:space="preserve">US$8</t>
  </si>
  <si>
    <t xml:space="preserve">https://www.microsoft.com/en-ca/security/microsoft-intune-pricing</t>
  </si>
  <si>
    <t xml:space="preserve">Windows Server 2025 Standard</t>
  </si>
  <si>
    <t xml:space="preserve">US$1,176</t>
  </si>
  <si>
    <t xml:space="preserve">https://www.microsoft.com/en-us/windows-server/pricing</t>
  </si>
  <si>
    <t xml:space="preserve">Authentik</t>
  </si>
  <si>
    <t xml:space="preserve">Open source: free. Enterprise: US$5</t>
  </si>
  <si>
    <t xml:space="preserve">https://goauthentik.io/pricing/</t>
  </si>
  <si>
    <t xml:space="preserve">Symbifox</t>
  </si>
  <si>
    <t xml:space="preserve">Self-hosted $0, hosted $25 to $28</t>
  </si>
  <si>
    <t xml:space="preserve">https://symbifox.com/en/tarification.html</t>
  </si>
  <si>
    <t xml:space="preserve">Windows 11 requirements</t>
  </si>
  <si>
    <t xml:space="preserve">TPM 2.0, Intel 8th gen, Ryzen 2000</t>
  </si>
  <si>
    <t xml:space="preserve">https://www.microsoft.com/en-ca/windows/windows-11-specifications</t>
  </si>
  <si>
    <t xml:space="preserve">Downloads, videos, live key</t>
  </si>
  <si>
    <t xml:space="preserve">https://os.bluefoxconsultant.com/en/</t>
  </si>
</sst>
</file>

<file path=xl/styles.xml><?xml version="1.0" encoding="utf-8"?>
<styleSheet xmlns="http://schemas.openxmlformats.org/spreadsheetml/2006/main">
  <numFmts count="6">
    <numFmt numFmtId="164" formatCode="General"/>
    <numFmt numFmtId="165" formatCode="0"/>
    <numFmt numFmtId="166" formatCode="0.0000"/>
    <numFmt numFmtId="167" formatCode="&quot;US$&quot;#,##0.00;&quot;(US$&quot;#,##0.00\);\-"/>
    <numFmt numFmtId="168" formatCode="\$#,##0.00;&quot;($&quot;#,##0.00\);\-"/>
    <numFmt numFmtId="169" formatCode="\$#,##0;&quot;($&quot;#,##0\);\-"/>
  </numFmts>
  <fonts count="16">
    <font>
      <sz val="11"/>
      <color theme="1"/>
      <name val="Calibri"/>
      <family val="2"/>
      <charset val="1"/>
    </font>
    <font>
      <sz val="10"/>
      <name val="Arial"/>
      <family val="0"/>
    </font>
    <font>
      <sz val="10"/>
      <name val="Arial"/>
      <family val="0"/>
    </font>
    <font>
      <sz val="10"/>
      <name val="Arial"/>
      <family val="0"/>
    </font>
    <font>
      <b val="true"/>
      <sz val="16"/>
      <color rgb="FF001633"/>
      <name val="Arial"/>
      <family val="0"/>
      <charset val="1"/>
    </font>
    <font>
      <i val="true"/>
      <sz val="10"/>
      <color rgb="FF5B6B7F"/>
      <name val="Arial"/>
      <family val="0"/>
      <charset val="1"/>
    </font>
    <font>
      <b val="true"/>
      <sz val="10"/>
      <color rgb="FF001633"/>
      <name val="Arial"/>
      <family val="0"/>
      <charset val="1"/>
    </font>
    <font>
      <sz val="10"/>
      <color rgb="FF1B2A3D"/>
      <name val="Arial"/>
      <family val="0"/>
      <charset val="1"/>
    </font>
    <font>
      <b val="true"/>
      <sz val="10"/>
      <color rgb="FF0000FF"/>
      <name val="Arial"/>
      <family val="0"/>
      <charset val="1"/>
    </font>
    <font>
      <i val="true"/>
      <sz val="9"/>
      <color rgb="FF5B6B7F"/>
      <name val="Arial"/>
      <family val="0"/>
      <charset val="1"/>
    </font>
    <font>
      <b val="true"/>
      <sz val="11"/>
      <color rgb="FFFFFFFF"/>
      <name val="Arial"/>
      <family val="0"/>
      <charset val="1"/>
    </font>
    <font>
      <sz val="10"/>
      <color rgb="FF008000"/>
      <name val="Arial"/>
      <family val="0"/>
      <charset val="1"/>
    </font>
    <font>
      <b val="true"/>
      <sz val="10"/>
      <color rgb="FF1B2A3D"/>
      <name val="Arial"/>
      <family val="0"/>
      <charset val="1"/>
    </font>
    <font>
      <sz val="10"/>
      <color rgb="FF000000"/>
      <name val="Arial"/>
      <family val="0"/>
      <charset val="1"/>
    </font>
    <font>
      <b val="true"/>
      <sz val="11"/>
      <color rgb="FF001633"/>
      <name val="Arial"/>
      <family val="0"/>
      <charset val="1"/>
    </font>
    <font>
      <u val="single"/>
      <sz val="10"/>
      <color rgb="FF0E8EDA"/>
      <name val="Arial"/>
      <family val="0"/>
      <charset val="1"/>
    </font>
  </fonts>
  <fills count="5">
    <fill>
      <patternFill patternType="none"/>
    </fill>
    <fill>
      <patternFill patternType="gray125"/>
    </fill>
    <fill>
      <patternFill patternType="solid">
        <fgColor rgb="FFFFFF00"/>
        <bgColor rgb="FFFFFF00"/>
      </patternFill>
    </fill>
    <fill>
      <patternFill patternType="solid">
        <fgColor rgb="FF001633"/>
        <bgColor rgb="FF1B2A3D"/>
      </patternFill>
    </fill>
    <fill>
      <patternFill patternType="solid">
        <fgColor rgb="FFE3F1FB"/>
        <bgColor rgb="FFDCE4EE"/>
      </patternFill>
    </fill>
  </fills>
  <borders count="3">
    <border diagonalUp="false" diagonalDown="false">
      <left/>
      <right/>
      <top/>
      <bottom/>
      <diagonal/>
    </border>
    <border diagonalUp="false" diagonalDown="false">
      <left/>
      <right/>
      <top/>
      <bottom style="thin">
        <color rgb="FFDCE4EE"/>
      </bottom>
      <diagonal/>
    </border>
    <border diagonalUp="false" diagonalDown="false">
      <left/>
      <right/>
      <top/>
      <bottom style="medium">
        <color rgb="FF0E8ED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2"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3" borderId="0" xfId="0" applyFont="tru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5" fontId="8" fillId="2" borderId="1"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9" fillId="0" borderId="1" xfId="0" applyFont="true" applyBorder="true" applyAlignment="true" applyProtection="false">
      <alignment horizontal="general" vertical="center" textRotation="0" wrapText="true" indent="0" shrinkToFit="false"/>
      <protection locked="true" hidden="false"/>
    </xf>
    <xf numFmtId="166" fontId="8" fillId="2" borderId="1" xfId="0" applyFont="true" applyBorder="true" applyAlignment="false" applyProtection="false">
      <alignment horizontal="general" vertical="bottom" textRotation="0" wrapText="false" indent="0" shrinkToFit="false"/>
      <protection locked="true" hidden="false"/>
    </xf>
    <xf numFmtId="167" fontId="8" fillId="2" borderId="1" xfId="0" applyFont="true" applyBorder="true" applyAlignment="false" applyProtection="false">
      <alignment horizontal="general" vertical="bottom" textRotation="0" wrapText="false" indent="0" shrinkToFit="false"/>
      <protection locked="true" hidden="false"/>
    </xf>
    <xf numFmtId="168" fontId="8" fillId="2" borderId="1" xfId="0" applyFont="true" applyBorder="true" applyAlignment="false" applyProtection="false">
      <alignment horizontal="general" vertical="bottom" textRotation="0" wrapText="false" indent="0" shrinkToFit="false"/>
      <protection locked="true" hidden="false"/>
    </xf>
    <xf numFmtId="169" fontId="8" fillId="2" borderId="1" xfId="0" applyFont="true" applyBorder="true" applyAlignment="false" applyProtection="false">
      <alignment horizontal="general" vertical="bottom" textRotation="0" wrapText="false" indent="0" shrinkToFit="false"/>
      <protection locked="true" hidden="false"/>
    </xf>
    <xf numFmtId="168" fontId="11" fillId="0" borderId="1" xfId="0" applyFont="true" applyBorder="true" applyAlignment="false" applyProtection="false">
      <alignment horizontal="general" vertical="bottom" textRotation="0" wrapText="fals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64" fontId="12" fillId="0" borderId="1" xfId="0" applyFont="true" applyBorder="true" applyAlignment="false" applyProtection="false">
      <alignment horizontal="general" vertical="bottom" textRotation="0" wrapText="false" indent="0" shrinkToFit="false"/>
      <protection locked="true" hidden="false"/>
    </xf>
    <xf numFmtId="169" fontId="13" fillId="0" borderId="1" xfId="0" applyFont="true" applyBorder="true" applyAlignment="false" applyProtection="false">
      <alignment horizontal="general" vertical="bottom" textRotation="0" wrapText="false" indent="0" shrinkToFit="false"/>
      <protection locked="true" hidden="false"/>
    </xf>
    <xf numFmtId="169" fontId="14" fillId="4" borderId="1"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xf numFmtId="168" fontId="13" fillId="0" borderId="1" xfId="0" applyFont="true" applyBorder="true" applyAlignment="false" applyProtection="false">
      <alignment horizontal="general" vertical="bottom" textRotation="0" wrapText="false" indent="0" shrinkToFit="false"/>
      <protection locked="true" hidden="false"/>
    </xf>
    <xf numFmtId="164" fontId="15" fillId="0"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E3F1FB"/>
      <rgbColor rgb="FF660066"/>
      <rgbColor rgb="FFFF8080"/>
      <rgbColor rgb="FF0E8EDA"/>
      <rgbColor rgb="FFDCE4EE"/>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B6B7F"/>
      <rgbColor rgb="FF969696"/>
      <rgbColor rgb="FF001633"/>
      <rgbColor rgb="FF339966"/>
      <rgbColor rgb="FF003300"/>
      <rgbColor rgb="FF333300"/>
      <rgbColor rgb="FF993300"/>
      <rgbColor rgb="FF993366"/>
      <rgbColor rgb="FF333399"/>
      <rgbColor rgb="FF1B2A3D"/>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4.xml.rels><?xml version="1.0" encoding="UTF-8"?>
<Relationships xmlns="http://schemas.openxmlformats.org/package/2006/relationships"><Relationship Id="rId1" Type="http://schemas.openxmlformats.org/officeDocument/2006/relationships/hyperlink" Target="https://learn.microsoft.com/en-us/windows/whats-new/extended-security-updates" TargetMode="External"/><Relationship Id="rId2" Type="http://schemas.openxmlformats.org/officeDocument/2006/relationships/hyperlink" Target="https://learn.microsoft.com/en-us/lifecycle/faq/extended-security-updates" TargetMode="External"/><Relationship Id="rId3" Type="http://schemas.openxmlformats.org/officeDocument/2006/relationships/hyperlink" Target="https://www.bankofcanada.ca/rates/exchange/daily-exchange-rates/" TargetMode="External"/><Relationship Id="rId4" Type="http://schemas.openxmlformats.org/officeDocument/2006/relationships/hyperlink" Target="https://www.microsoft.com/en-ca/d/windows-11-pro/dg7gmgf0d8h4" TargetMode="External"/><Relationship Id="rId5" Type="http://schemas.openxmlformats.org/officeDocument/2006/relationships/hyperlink" Target="https://www.microsoft.com/en-ca/microsoft-365/business/microsoft-365-plans-and-pricing" TargetMode="External"/><Relationship Id="rId6" Type="http://schemas.openxmlformats.org/officeDocument/2006/relationships/hyperlink" Target="https://www.microsoft.com/en-ca/security/microsoft-entra-pricing" TargetMode="External"/><Relationship Id="rId7" Type="http://schemas.openxmlformats.org/officeDocument/2006/relationships/hyperlink" Target="https://www.microsoft.com/en-ca/security/microsoft-intune-pricing" TargetMode="External"/><Relationship Id="rId8" Type="http://schemas.openxmlformats.org/officeDocument/2006/relationships/hyperlink" Target="https://www.microsoft.com/en-us/windows-server/pricing" TargetMode="External"/><Relationship Id="rId9" Type="http://schemas.openxmlformats.org/officeDocument/2006/relationships/hyperlink" Target="https://goauthentik.io/pricing/" TargetMode="External"/><Relationship Id="rId10" Type="http://schemas.openxmlformats.org/officeDocument/2006/relationships/hyperlink" Target="https://symbifox.com/en/tarification.html" TargetMode="External"/><Relationship Id="rId11" Type="http://schemas.openxmlformats.org/officeDocument/2006/relationships/hyperlink" Target="https://www.microsoft.com/en-ca/windows/windows-11-specifications" TargetMode="External"/><Relationship Id="rId12" Type="http://schemas.openxmlformats.org/officeDocument/2006/relationships/hyperlink" Target="https://os.bluefoxconsultant.com/en/"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0"/>
    <col collapsed="false" customWidth="true" hidden="false" outlineLevel="0" max="2" min="2" style="0" width="100"/>
  </cols>
  <sheetData>
    <row r="1" customFormat="false" ht="19.7" hidden="false" customHeight="false" outlineLevel="0" collapsed="false">
      <c r="A1" s="1" t="s">
        <v>0</v>
      </c>
    </row>
    <row r="2" customFormat="false" ht="15" hidden="false" customHeight="false" outlineLevel="0" collapsed="false">
      <c r="A2" s="2" t="s">
        <v>1</v>
      </c>
    </row>
    <row r="4" customFormat="false" ht="60" hidden="false" customHeight="true" outlineLevel="0" collapsed="false">
      <c r="A4" s="3" t="s">
        <v>2</v>
      </c>
      <c r="B4" s="4" t="s">
        <v>3</v>
      </c>
    </row>
    <row r="5" customFormat="false" ht="75" hidden="false" customHeight="true" outlineLevel="0" collapsed="false">
      <c r="A5" s="3" t="s">
        <v>4</v>
      </c>
      <c r="B5" s="4" t="s">
        <v>5</v>
      </c>
    </row>
    <row r="6" customFormat="false" ht="18" hidden="false" customHeight="true" outlineLevel="0" collapsed="false">
      <c r="A6" s="3" t="s">
        <v>6</v>
      </c>
      <c r="B6" s="4" t="s">
        <v>7</v>
      </c>
    </row>
    <row r="7" customFormat="false" ht="45" hidden="false" customHeight="true" outlineLevel="0" collapsed="false">
      <c r="A7" s="3" t="s">
        <v>8</v>
      </c>
      <c r="B7" s="4" t="s">
        <v>9</v>
      </c>
    </row>
    <row r="8" customFormat="false" ht="45" hidden="false" customHeight="true" outlineLevel="0" collapsed="false">
      <c r="A8" s="3" t="s">
        <v>10</v>
      </c>
      <c r="B8" s="4" t="s">
        <v>11</v>
      </c>
    </row>
    <row r="9" customFormat="false" ht="30" hidden="false" customHeight="true" outlineLevel="0" collapsed="false">
      <c r="A9" s="3" t="s">
        <v>12</v>
      </c>
      <c r="B9" s="4" t="s">
        <v>13</v>
      </c>
    </row>
    <row r="11" customFormat="false" ht="15" hidden="false" customHeight="false" outlineLevel="0" collapsed="false">
      <c r="A11" s="5" t="s">
        <v>14</v>
      </c>
      <c r="B11" s="6" t="s">
        <v>15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62"/>
    <col collapsed="false" customWidth="true" hidden="false" outlineLevel="0" max="2" min="2" style="0" width="16"/>
    <col collapsed="false" customWidth="true" hidden="false" outlineLevel="0" max="3" min="3" style="0" width="90"/>
  </cols>
  <sheetData>
    <row r="1" customFormat="false" ht="19.7" hidden="false" customHeight="false" outlineLevel="0" collapsed="false">
      <c r="A1" s="1" t="s">
        <v>0</v>
      </c>
    </row>
    <row r="2" customFormat="false" ht="15" hidden="false" customHeight="false" outlineLevel="0" collapsed="false">
      <c r="A2" s="2" t="s">
        <v>1</v>
      </c>
    </row>
    <row r="5" customFormat="false" ht="15" hidden="false" customHeight="false" outlineLevel="0" collapsed="false">
      <c r="A5" s="7" t="s">
        <v>16</v>
      </c>
      <c r="B5" s="8"/>
      <c r="C5" s="8"/>
    </row>
    <row r="6" customFormat="false" ht="15" hidden="false" customHeight="false" outlineLevel="0" collapsed="false">
      <c r="A6" s="9" t="s">
        <v>17</v>
      </c>
      <c r="B6" s="10" t="n">
        <v>25</v>
      </c>
      <c r="C6" s="11"/>
    </row>
    <row r="7" customFormat="false" ht="15" hidden="false" customHeight="false" outlineLevel="0" collapsed="false">
      <c r="A7" s="9" t="s">
        <v>18</v>
      </c>
      <c r="B7" s="10" t="n">
        <v>10</v>
      </c>
      <c r="C7" s="12" t="s">
        <v>19</v>
      </c>
    </row>
    <row r="8" customFormat="false" ht="15" hidden="false" customHeight="false" outlineLevel="0" collapsed="false">
      <c r="A8" s="9" t="s">
        <v>20</v>
      </c>
      <c r="B8" s="10" t="n">
        <v>4</v>
      </c>
      <c r="C8" s="12" t="s">
        <v>21</v>
      </c>
    </row>
    <row r="9" customFormat="false" ht="15" hidden="false" customHeight="false" outlineLevel="0" collapsed="false">
      <c r="A9" s="9" t="s">
        <v>22</v>
      </c>
      <c r="B9" s="10" t="n">
        <v>2</v>
      </c>
      <c r="C9" s="12" t="s">
        <v>23</v>
      </c>
    </row>
    <row r="10" customFormat="false" ht="15" hidden="false" customHeight="false" outlineLevel="0" collapsed="false">
      <c r="A10" s="9" t="s">
        <v>24</v>
      </c>
      <c r="B10" s="10" t="n">
        <v>3</v>
      </c>
      <c r="C10" s="12" t="s">
        <v>25</v>
      </c>
    </row>
    <row r="12" customFormat="false" ht="15" hidden="false" customHeight="false" outlineLevel="0" collapsed="false">
      <c r="A12" s="7" t="s">
        <v>26</v>
      </c>
      <c r="B12" s="8"/>
      <c r="C12" s="8"/>
    </row>
    <row r="13" customFormat="false" ht="15" hidden="false" customHeight="false" outlineLevel="0" collapsed="false">
      <c r="A13" s="9" t="s">
        <v>27</v>
      </c>
      <c r="B13" s="13" t="n">
        <v>1.4038</v>
      </c>
      <c r="C13" s="12" t="s">
        <v>28</v>
      </c>
    </row>
    <row r="15" customFormat="false" ht="15" hidden="false" customHeight="false" outlineLevel="0" collapsed="false">
      <c r="A15" s="7" t="s">
        <v>29</v>
      </c>
      <c r="B15" s="8"/>
      <c r="C15" s="8"/>
    </row>
    <row r="16" customFormat="false" ht="15" hidden="false" customHeight="false" outlineLevel="0" collapsed="false">
      <c r="A16" s="9" t="s">
        <v>30</v>
      </c>
      <c r="B16" s="14" t="n">
        <v>61</v>
      </c>
      <c r="C16" s="12" t="s">
        <v>31</v>
      </c>
    </row>
    <row r="17" customFormat="false" ht="15" hidden="false" customHeight="false" outlineLevel="0" collapsed="false">
      <c r="A17" s="9" t="s">
        <v>32</v>
      </c>
      <c r="B17" s="14" t="n">
        <v>122</v>
      </c>
      <c r="C17" s="12" t="s">
        <v>33</v>
      </c>
    </row>
    <row r="18" customFormat="false" ht="15" hidden="false" customHeight="false" outlineLevel="0" collapsed="false">
      <c r="A18" s="9" t="s">
        <v>34</v>
      </c>
      <c r="B18" s="14" t="n">
        <v>244</v>
      </c>
      <c r="C18" s="12" t="s">
        <v>35</v>
      </c>
    </row>
    <row r="19" customFormat="false" ht="15" hidden="false" customHeight="false" outlineLevel="0" collapsed="false">
      <c r="A19" s="9" t="s">
        <v>36</v>
      </c>
      <c r="B19" s="15" t="n">
        <v>259.99</v>
      </c>
      <c r="C19" s="12" t="s">
        <v>37</v>
      </c>
    </row>
    <row r="20" customFormat="false" ht="15" hidden="false" customHeight="false" outlineLevel="0" collapsed="false">
      <c r="A20" s="9" t="s">
        <v>38</v>
      </c>
      <c r="B20" s="10" t="n">
        <v>0</v>
      </c>
      <c r="C20" s="12" t="s">
        <v>39</v>
      </c>
    </row>
    <row r="21" customFormat="false" ht="15" hidden="false" customHeight="false" outlineLevel="0" collapsed="false">
      <c r="A21" s="9" t="s">
        <v>40</v>
      </c>
      <c r="B21" s="15" t="n">
        <v>9.5</v>
      </c>
      <c r="C21" s="12" t="s">
        <v>41</v>
      </c>
    </row>
    <row r="22" customFormat="false" ht="15" hidden="false" customHeight="false" outlineLevel="0" collapsed="false">
      <c r="A22" s="9" t="s">
        <v>42</v>
      </c>
      <c r="B22" s="15" t="n">
        <v>19</v>
      </c>
      <c r="C22" s="12" t="s">
        <v>41</v>
      </c>
    </row>
    <row r="23" customFormat="false" ht="15" hidden="false" customHeight="false" outlineLevel="0" collapsed="false">
      <c r="A23" s="9" t="s">
        <v>43</v>
      </c>
      <c r="B23" s="15" t="n">
        <v>29.8</v>
      </c>
      <c r="C23" s="12" t="s">
        <v>44</v>
      </c>
    </row>
    <row r="24" customFormat="false" ht="15" hidden="false" customHeight="false" outlineLevel="0" collapsed="false">
      <c r="A24" s="9" t="s">
        <v>45</v>
      </c>
      <c r="B24" s="15" t="n">
        <v>9.5</v>
      </c>
      <c r="C24" s="12" t="s">
        <v>46</v>
      </c>
    </row>
    <row r="25" customFormat="false" ht="15" hidden="false" customHeight="false" outlineLevel="0" collapsed="false">
      <c r="A25" s="9" t="s">
        <v>47</v>
      </c>
      <c r="B25" s="14" t="n">
        <v>8</v>
      </c>
      <c r="C25" s="12" t="s">
        <v>48</v>
      </c>
    </row>
    <row r="26" customFormat="false" ht="15" hidden="false" customHeight="false" outlineLevel="0" collapsed="false">
      <c r="A26" s="9" t="s">
        <v>49</v>
      </c>
      <c r="B26" s="10" t="n">
        <v>1</v>
      </c>
      <c r="C26" s="12" t="s">
        <v>50</v>
      </c>
    </row>
    <row r="27" customFormat="false" ht="15" hidden="false" customHeight="false" outlineLevel="0" collapsed="false">
      <c r="A27" s="9" t="s">
        <v>51</v>
      </c>
      <c r="B27" s="10" t="n">
        <v>0</v>
      </c>
      <c r="C27" s="12" t="s">
        <v>52</v>
      </c>
    </row>
    <row r="28" customFormat="false" ht="15" hidden="false" customHeight="false" outlineLevel="0" collapsed="false">
      <c r="A28" s="9" t="s">
        <v>53</v>
      </c>
      <c r="B28" s="14" t="n">
        <v>1176</v>
      </c>
      <c r="C28" s="12" t="s">
        <v>54</v>
      </c>
    </row>
    <row r="29" customFormat="false" ht="15" hidden="false" customHeight="false" outlineLevel="0" collapsed="false">
      <c r="A29" s="9" t="s">
        <v>55</v>
      </c>
      <c r="B29" s="15" t="n">
        <v>0</v>
      </c>
      <c r="C29" s="12" t="s">
        <v>56</v>
      </c>
    </row>
    <row r="31" customFormat="false" ht="15" hidden="false" customHeight="false" outlineLevel="0" collapsed="false">
      <c r="A31" s="7" t="s">
        <v>57</v>
      </c>
      <c r="B31" s="8"/>
      <c r="C31" s="8"/>
    </row>
    <row r="32" customFormat="false" ht="15" hidden="false" customHeight="false" outlineLevel="0" collapsed="false">
      <c r="A32" s="9" t="s">
        <v>58</v>
      </c>
      <c r="B32" s="16" t="n">
        <v>1200</v>
      </c>
      <c r="C32" s="12" t="s">
        <v>59</v>
      </c>
    </row>
    <row r="34" customFormat="false" ht="15" hidden="false" customHeight="false" outlineLevel="0" collapsed="false">
      <c r="A34" s="7" t="s">
        <v>60</v>
      </c>
      <c r="B34" s="8"/>
      <c r="C34" s="8"/>
    </row>
    <row r="35" customFormat="false" ht="15" hidden="false" customHeight="false" outlineLevel="0" collapsed="false">
      <c r="A35" s="9" t="s">
        <v>61</v>
      </c>
      <c r="B35" s="16" t="n">
        <v>0</v>
      </c>
      <c r="C35" s="12" t="s">
        <v>62</v>
      </c>
    </row>
    <row r="36" customFormat="false" ht="15" hidden="false" customHeight="false" outlineLevel="0" collapsed="false">
      <c r="A36" s="9" t="s">
        <v>63</v>
      </c>
      <c r="B36" s="16" t="n">
        <v>60</v>
      </c>
      <c r="C36" s="12" t="s">
        <v>64</v>
      </c>
    </row>
    <row r="37" customFormat="false" ht="15" hidden="false" customHeight="false" outlineLevel="0" collapsed="false">
      <c r="A37" s="9" t="s">
        <v>65</v>
      </c>
      <c r="B37" s="10" t="n">
        <v>2</v>
      </c>
      <c r="C37" s="12" t="s">
        <v>66</v>
      </c>
    </row>
    <row r="38" customFormat="false" ht="15" hidden="false" customHeight="false" outlineLevel="0" collapsed="false">
      <c r="A38" s="9" t="s">
        <v>67</v>
      </c>
      <c r="B38" s="16" t="n">
        <v>85</v>
      </c>
      <c r="C38" s="12" t="s">
        <v>68</v>
      </c>
    </row>
    <row r="39" customFormat="false" ht="15" hidden="false" customHeight="false" outlineLevel="0" collapsed="false">
      <c r="A39" s="9" t="s">
        <v>69</v>
      </c>
      <c r="B39" s="14" t="n">
        <v>0</v>
      </c>
      <c r="C39" s="12" t="s">
        <v>70</v>
      </c>
    </row>
    <row r="40" customFormat="false" ht="22.35" hidden="false" customHeight="false" outlineLevel="0" collapsed="false">
      <c r="A40" s="9" t="s">
        <v>71</v>
      </c>
      <c r="B40" s="15" t="n">
        <v>0</v>
      </c>
      <c r="C40" s="12" t="s">
        <v>72</v>
      </c>
    </row>
  </sheetData>
  <dataValidations count="2">
    <dataValidation allowBlank="false" errorStyle="stop" operator="between" showDropDown="false" showErrorMessage="false" showInputMessage="false" sqref="B26" type="whole">
      <formula1>1</formula1>
      <formula2>3</formula2>
    </dataValidation>
    <dataValidation allowBlank="false" errorStyle="stop" operator="between" showDropDown="false" showErrorMessage="false" showInputMessage="false" sqref="B10" type="whole">
      <formula1>1</formula1>
      <formula2>3</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50"/>
    <col collapsed="false" customWidth="true" hidden="false" outlineLevel="0" max="2" min="2" style="0" width="18"/>
    <col collapsed="false" customWidth="true" hidden="false" outlineLevel="0" max="5" min="3" style="0" width="22"/>
    <col collapsed="false" customWidth="true" hidden="false" outlineLevel="0" max="6" min="6" style="0" width="70"/>
  </cols>
  <sheetData>
    <row r="1" customFormat="false" ht="19.7"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7" t="s">
        <v>73</v>
      </c>
      <c r="B4" s="8"/>
      <c r="C4" s="8"/>
      <c r="D4" s="8"/>
      <c r="E4" s="8"/>
      <c r="F4" s="8"/>
    </row>
    <row r="5" customFormat="false" ht="15" hidden="false" customHeight="false" outlineLevel="0" collapsed="false">
      <c r="A5" s="9" t="s">
        <v>74</v>
      </c>
      <c r="B5" s="17" t="n">
        <f aca="false">(Assumptions!$B$16+IF(Assumptions!$B$10&gt;=2,Assumptions!$B$17,0)+IF(Assumptions!$B$10&gt;=3,Assumptions!$B$18,0))*Assumptions!$B$13</f>
        <v>599.4226</v>
      </c>
    </row>
    <row r="6" customFormat="false" ht="15" hidden="false" customHeight="false" outlineLevel="0" collapsed="false">
      <c r="A6" s="9" t="s">
        <v>75</v>
      </c>
      <c r="B6" s="17" t="n">
        <f aca="false">CHOOSE(Assumptions!$B$26,Assumptions!$B$23-Assumptions!$B$22,Assumptions!$B$24+Assumptions!$B$25*Assumptions!$B$13,0)</f>
        <v>10.8</v>
      </c>
    </row>
    <row r="7" customFormat="false" ht="15" hidden="false" customHeight="false" outlineLevel="0" collapsed="false">
      <c r="A7" s="9" t="s">
        <v>76</v>
      </c>
      <c r="B7" s="17" t="n">
        <f aca="false">Assumptions!$B$39*Assumptions!$B$13+Assumptions!$B$40</f>
        <v>0</v>
      </c>
    </row>
    <row r="8" customFormat="false" ht="15" hidden="false" customHeight="false" outlineLevel="0" collapsed="false">
      <c r="A8" s="9" t="s">
        <v>77</v>
      </c>
      <c r="B8" s="17" t="n">
        <f aca="false">Assumptions!$B$27*Assumptions!$B$28*Assumptions!$B$13+IF(Assumptions!$B$27&gt;0,Assumptions!$B$29*Assumptions!$B$6,0)</f>
        <v>0</v>
      </c>
    </row>
    <row r="10" customFormat="false" ht="15" hidden="false" customHeight="false" outlineLevel="0" collapsed="false">
      <c r="A10" s="7" t="s">
        <v>78</v>
      </c>
      <c r="B10" s="8"/>
      <c r="C10" s="8"/>
      <c r="D10" s="8"/>
      <c r="E10" s="8"/>
      <c r="F10" s="8"/>
    </row>
    <row r="11" customFormat="false" ht="15" hidden="false" customHeight="false" outlineLevel="0" collapsed="false">
      <c r="A11" s="18" t="s">
        <v>79</v>
      </c>
      <c r="B11" s="18" t="s">
        <v>80</v>
      </c>
      <c r="C11" s="18" t="s">
        <v>81</v>
      </c>
      <c r="D11" s="18" t="s">
        <v>82</v>
      </c>
      <c r="E11" s="18" t="s">
        <v>83</v>
      </c>
    </row>
    <row r="12" customFormat="false" ht="30" hidden="false" customHeight="true" outlineLevel="0" collapsed="false">
      <c r="A12" s="19" t="s">
        <v>84</v>
      </c>
      <c r="B12" s="20" t="n">
        <f aca="false">Assumptions!$B$7*$B$5+Assumptions!$B$7*Assumptions!$B$32+$B$8+Assumptions!$B$19*Assumptions!$B$20</f>
        <v>17994.226</v>
      </c>
      <c r="C12" s="20" t="n">
        <f aca="false">$B$6*Assumptions!$B$6*12</f>
        <v>3240</v>
      </c>
      <c r="D12" s="21" t="n">
        <f aca="false">B12+C12*Assumptions!$B$9</f>
        <v>24474.226</v>
      </c>
      <c r="E12" s="20" t="n">
        <f aca="false">D12-$D$12</f>
        <v>0</v>
      </c>
      <c r="F12" s="12" t="s">
        <v>85</v>
      </c>
    </row>
    <row r="13" customFormat="false" ht="30" hidden="false" customHeight="true" outlineLevel="0" collapsed="false">
      <c r="A13" s="19" t="s">
        <v>86</v>
      </c>
      <c r="B13" s="20" t="n">
        <f aca="false">Assumptions!$B$7*Assumptions!$B$32+$B$8+Assumptions!$B$19*Assumptions!$B$20</f>
        <v>12000</v>
      </c>
      <c r="C13" s="20" t="n">
        <f aca="false">$B$6*Assumptions!$B$6*12</f>
        <v>3240</v>
      </c>
      <c r="D13" s="21" t="n">
        <f aca="false">B13+C13*Assumptions!$B$9</f>
        <v>18480</v>
      </c>
      <c r="E13" s="20" t="n">
        <f aca="false">D13-$D$12</f>
        <v>-5994.226</v>
      </c>
      <c r="F13" s="12" t="s">
        <v>87</v>
      </c>
    </row>
    <row r="14" customFormat="false" ht="30" hidden="false" customHeight="true" outlineLevel="0" collapsed="false">
      <c r="A14" s="19" t="s">
        <v>88</v>
      </c>
      <c r="B14" s="20" t="n">
        <f aca="false">Assumptions!$B$8*Assumptions!$B$36+Assumptions!$B$7*(Assumptions!$B$37*Assumptions!$B$38+Assumptions!$B$35)+IF(Assumptions!$B$6&gt;Assumptions!$B$7,$B$8,0)+Assumptions!$B$19*Assumptions!$B$20</f>
        <v>1940</v>
      </c>
      <c r="C14" s="20" t="n">
        <f aca="false">$B$6*(Assumptions!$B$6-Assumptions!$B$7)*12+$B$7*Assumptions!$B$7*12</f>
        <v>1944</v>
      </c>
      <c r="D14" s="21" t="n">
        <f aca="false">B14+C14*Assumptions!$B$9</f>
        <v>5828</v>
      </c>
      <c r="E14" s="20" t="n">
        <f aca="false">D14-$D$12</f>
        <v>-18646.226</v>
      </c>
      <c r="F14" s="12" t="s">
        <v>89</v>
      </c>
    </row>
    <row r="15" customFormat="false" ht="30" hidden="false" customHeight="true" outlineLevel="0" collapsed="false">
      <c r="A15" s="19" t="s">
        <v>90</v>
      </c>
      <c r="B15" s="20" t="n">
        <f aca="false">Assumptions!$B$8*Assumptions!$B$36+Assumptions!$B$6*(Assumptions!$B$37*Assumptions!$B$38+Assumptions!$B$35)</f>
        <v>4490</v>
      </c>
      <c r="C15" s="20" t="n">
        <f aca="false">$B$7*Assumptions!$B$6*12</f>
        <v>0</v>
      </c>
      <c r="D15" s="21" t="n">
        <f aca="false">B15+C15*Assumptions!$B$9</f>
        <v>4490</v>
      </c>
      <c r="E15" s="20" t="n">
        <f aca="false">D15-$D$12</f>
        <v>-19984.226</v>
      </c>
      <c r="F15" s="12" t="s">
        <v>91</v>
      </c>
    </row>
    <row r="17" customFormat="false" ht="27.75" hidden="false" customHeight="true" outlineLevel="0" collapsed="false">
      <c r="A17" s="22" t="s">
        <v>92</v>
      </c>
      <c r="B17" s="22"/>
      <c r="C17" s="22"/>
      <c r="D17" s="22"/>
      <c r="E17" s="22"/>
      <c r="F17" s="22"/>
    </row>
    <row r="19" customFormat="false" ht="15" hidden="false" customHeight="false" outlineLevel="0" collapsed="false">
      <c r="A19" s="7" t="s">
        <v>93</v>
      </c>
      <c r="B19" s="8"/>
      <c r="C19" s="8"/>
      <c r="D19" s="8"/>
      <c r="E19" s="8"/>
      <c r="F19" s="8"/>
    </row>
    <row r="20" customFormat="false" ht="15" hidden="false" customHeight="false" outlineLevel="0" collapsed="false">
      <c r="A20" s="18" t="s">
        <v>94</v>
      </c>
      <c r="B20" s="18" t="s">
        <v>95</v>
      </c>
      <c r="C20" s="18" t="s">
        <v>96</v>
      </c>
      <c r="D20" s="18" t="s">
        <v>97</v>
      </c>
    </row>
    <row r="21" customFormat="false" ht="15" hidden="false" customHeight="false" outlineLevel="0" collapsed="false">
      <c r="A21" s="9" t="s">
        <v>98</v>
      </c>
      <c r="B21" s="9" t="s">
        <v>99</v>
      </c>
      <c r="C21" s="17" t="n">
        <f aca="false">Assumptions!$B$16*Assumptions!$B$13</f>
        <v>85.6318</v>
      </c>
      <c r="D21" s="23" t="n">
        <f aca="false">SUM($C$21:C21)</f>
        <v>85.6318</v>
      </c>
    </row>
    <row r="22" customFormat="false" ht="15" hidden="false" customHeight="false" outlineLevel="0" collapsed="false">
      <c r="A22" s="9" t="s">
        <v>100</v>
      </c>
      <c r="B22" s="9" t="s">
        <v>101</v>
      </c>
      <c r="C22" s="17" t="n">
        <f aca="false">Assumptions!$B$17*Assumptions!$B$13</f>
        <v>171.2636</v>
      </c>
      <c r="D22" s="23" t="n">
        <f aca="false">SUM($C$21:C22)</f>
        <v>256.8954</v>
      </c>
    </row>
    <row r="23" customFormat="false" ht="15" hidden="false" customHeight="false" outlineLevel="0" collapsed="false">
      <c r="A23" s="9" t="s">
        <v>102</v>
      </c>
      <c r="B23" s="9" t="s">
        <v>103</v>
      </c>
      <c r="C23" s="17" t="n">
        <f aca="false">Assumptions!$B$18*Assumptions!$B$13</f>
        <v>342.5272</v>
      </c>
      <c r="D23" s="23" t="n">
        <f aca="false">SUM($C$21:C23)</f>
        <v>599.4226</v>
      </c>
    </row>
  </sheetData>
  <mergeCells count="1">
    <mergeCell ref="A17:F1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42"/>
    <col collapsed="false" customWidth="true" hidden="false" outlineLevel="0" max="2" min="2" style="0" width="44"/>
    <col collapsed="false" customWidth="true" hidden="false" outlineLevel="0" max="3" min="3" style="0" width="90"/>
    <col collapsed="false" customWidth="true" hidden="false" outlineLevel="0" max="4" min="4" style="0" width="12"/>
  </cols>
  <sheetData>
    <row r="1" customFormat="false" ht="19.7"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18" t="s">
        <v>104</v>
      </c>
      <c r="B4" s="18" t="s">
        <v>105</v>
      </c>
      <c r="C4" s="18" t="s">
        <v>106</v>
      </c>
      <c r="D4" s="18" t="s">
        <v>107</v>
      </c>
    </row>
    <row r="5" customFormat="false" ht="15" hidden="false" customHeight="false" outlineLevel="0" collapsed="false">
      <c r="A5" s="9" t="s">
        <v>108</v>
      </c>
      <c r="B5" s="9" t="s">
        <v>109</v>
      </c>
      <c r="C5" s="24" t="s">
        <v>110</v>
      </c>
      <c r="D5" s="9" t="s">
        <v>111</v>
      </c>
    </row>
    <row r="6" customFormat="false" ht="15" hidden="false" customHeight="false" outlineLevel="0" collapsed="false">
      <c r="A6" s="9" t="s">
        <v>112</v>
      </c>
      <c r="B6" s="9" t="s">
        <v>113</v>
      </c>
      <c r="C6" s="24" t="s">
        <v>114</v>
      </c>
      <c r="D6" s="9" t="s">
        <v>111</v>
      </c>
    </row>
    <row r="7" customFormat="false" ht="15" hidden="false" customHeight="false" outlineLevel="0" collapsed="false">
      <c r="A7" s="9" t="s">
        <v>26</v>
      </c>
      <c r="B7" s="9" t="s">
        <v>115</v>
      </c>
      <c r="C7" s="24" t="s">
        <v>116</v>
      </c>
      <c r="D7" s="9" t="s">
        <v>111</v>
      </c>
    </row>
    <row r="8" customFormat="false" ht="15" hidden="false" customHeight="false" outlineLevel="0" collapsed="false">
      <c r="A8" s="9" t="s">
        <v>117</v>
      </c>
      <c r="B8" s="9" t="s">
        <v>118</v>
      </c>
      <c r="C8" s="24" t="s">
        <v>119</v>
      </c>
      <c r="D8" s="9" t="s">
        <v>111</v>
      </c>
    </row>
    <row r="9" customFormat="false" ht="15" hidden="false" customHeight="false" outlineLevel="0" collapsed="false">
      <c r="A9" s="9" t="s">
        <v>120</v>
      </c>
      <c r="B9" s="9" t="s">
        <v>121</v>
      </c>
      <c r="C9" s="24" t="s">
        <v>122</v>
      </c>
      <c r="D9" s="9" t="s">
        <v>111</v>
      </c>
    </row>
    <row r="10" customFormat="false" ht="15" hidden="false" customHeight="false" outlineLevel="0" collapsed="false">
      <c r="A10" s="9" t="s">
        <v>123</v>
      </c>
      <c r="B10" s="9" t="s">
        <v>124</v>
      </c>
      <c r="C10" s="24" t="s">
        <v>125</v>
      </c>
      <c r="D10" s="9" t="s">
        <v>111</v>
      </c>
    </row>
    <row r="11" customFormat="false" ht="15" hidden="false" customHeight="false" outlineLevel="0" collapsed="false">
      <c r="A11" s="9" t="s">
        <v>126</v>
      </c>
      <c r="B11" s="9" t="s">
        <v>127</v>
      </c>
      <c r="C11" s="24" t="s">
        <v>128</v>
      </c>
      <c r="D11" s="9" t="s">
        <v>111</v>
      </c>
    </row>
    <row r="12" customFormat="false" ht="15" hidden="false" customHeight="false" outlineLevel="0" collapsed="false">
      <c r="A12" s="9" t="s">
        <v>129</v>
      </c>
      <c r="B12" s="9" t="s">
        <v>130</v>
      </c>
      <c r="C12" s="24" t="s">
        <v>131</v>
      </c>
      <c r="D12" s="9" t="s">
        <v>111</v>
      </c>
    </row>
    <row r="13" customFormat="false" ht="15" hidden="false" customHeight="false" outlineLevel="0" collapsed="false">
      <c r="A13" s="9" t="s">
        <v>132</v>
      </c>
      <c r="B13" s="9" t="s">
        <v>133</v>
      </c>
      <c r="C13" s="24" t="s">
        <v>134</v>
      </c>
      <c r="D13" s="9" t="s">
        <v>111</v>
      </c>
    </row>
    <row r="14" customFormat="false" ht="15" hidden="false" customHeight="false" outlineLevel="0" collapsed="false">
      <c r="A14" s="9" t="s">
        <v>135</v>
      </c>
      <c r="B14" s="9" t="s">
        <v>136</v>
      </c>
      <c r="C14" s="24" t="s">
        <v>137</v>
      </c>
      <c r="D14" s="9" t="s">
        <v>111</v>
      </c>
    </row>
    <row r="15" customFormat="false" ht="15" hidden="false" customHeight="false" outlineLevel="0" collapsed="false">
      <c r="A15" s="9" t="s">
        <v>138</v>
      </c>
      <c r="B15" s="9" t="s">
        <v>139</v>
      </c>
      <c r="C15" s="24" t="s">
        <v>140</v>
      </c>
      <c r="D15" s="9" t="s">
        <v>111</v>
      </c>
    </row>
    <row r="16" customFormat="false" ht="15" hidden="false" customHeight="false" outlineLevel="0" collapsed="false">
      <c r="A16" s="9" t="s">
        <v>60</v>
      </c>
      <c r="B16" s="9" t="s">
        <v>141</v>
      </c>
      <c r="C16" s="24" t="s">
        <v>142</v>
      </c>
      <c r="D16" s="9" t="s">
        <v>111</v>
      </c>
    </row>
  </sheetData>
  <hyperlinks>
    <hyperlink ref="C5" r:id="rId1" display="https://learn.microsoft.com/en-us/windows/whats-new/extended-security-updates"/>
    <hyperlink ref="C6" r:id="rId2" display="https://learn.microsoft.com/en-us/lifecycle/faq/extended-security-updates"/>
    <hyperlink ref="C7" r:id="rId3" display="https://www.bankofcanada.ca/rates/exchange/daily-exchange-rates/"/>
    <hyperlink ref="C8" r:id="rId4" display="https://www.microsoft.com/en-ca/d/windows-11-pro/dg7gmgf0d8h4"/>
    <hyperlink ref="C9" r:id="rId5" display="https://www.microsoft.com/en-ca/microsoft-365/business/microsoft-365-plans-and-pricing"/>
    <hyperlink ref="C10" r:id="rId6" display="https://www.microsoft.com/en-ca/security/microsoft-entra-pricing"/>
    <hyperlink ref="C11" r:id="rId7" display="https://www.microsoft.com/en-ca/security/microsoft-intune-pricing"/>
    <hyperlink ref="C12" r:id="rId8" display="https://www.microsoft.com/en-us/windows-server/pricing"/>
    <hyperlink ref="C13" r:id="rId9" display="https://goauthentik.io/pricing/"/>
    <hyperlink ref="C14" r:id="rId10" display="https://symbifox.com/en/tarification.html"/>
    <hyperlink ref="C15" r:id="rId11" display="https://www.microsoft.com/en-ca/windows/windows-11-specifications"/>
    <hyperlink ref="C16" r:id="rId12" display="https://os.bluefoxconsultant.com/en/"/>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LibreOffice/25.8.4.2$Linux_X86_64 LibreOffice_project/580$Build-2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2026-10-28T08:01:42Z</dcterms:created>
  <dc:creator>openpyxl</dc:creator>
  <dc:description/>
  <dc:language>en-US</dc:language>
  <cp:lastModifiedBy/>
  <dcterms:modified xsi:type="dcterms:W3CDTF">2026-10-28T08:01:42Z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